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abiobari/Library/CloudStorage/GoogleDrive-fabio@mhpvalue.com/.shortcut-targets-by-id/11SvVjklurlQJuR5PFLzQpKd_dS5Gh0u5/MHP Value/1. Deals/3. Marketed Deals/L. Myers MHP - Hancock, MD 2/1. Financials/"/>
    </mc:Choice>
  </mc:AlternateContent>
  <xr:revisionPtr revIDLastSave="0" documentId="13_ncr:1_{A2D46778-0FB0-1340-928C-73695B5EE1B6}" xr6:coauthVersionLast="47" xr6:coauthVersionMax="47" xr10:uidLastSave="{00000000-0000-0000-0000-000000000000}"/>
  <bookViews>
    <workbookView xWindow="3480" yWindow="3880" windowWidth="25640" windowHeight="14180" xr2:uid="{8A364990-BB9D-A44B-9374-12B39F297AEB}"/>
  </bookViews>
  <sheets>
    <sheet name="2025 Financial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9" i="1" l="1"/>
  <c r="AK23" i="1"/>
  <c r="T24" i="1"/>
  <c r="T23" i="1" s="1"/>
  <c r="AH36" i="1" l="1"/>
  <c r="AI35" i="1"/>
  <c r="AJ35" i="1" s="1"/>
  <c r="AI34" i="1"/>
  <c r="AJ34" i="1" s="1"/>
  <c r="AI33" i="1"/>
  <c r="AJ33" i="1" s="1"/>
  <c r="AI32" i="1"/>
  <c r="AJ32" i="1" s="1"/>
  <c r="AI31" i="1"/>
  <c r="AJ31" i="1" s="1"/>
  <c r="AI30" i="1"/>
  <c r="AJ30" i="1" s="1"/>
  <c r="AI29" i="1"/>
  <c r="AI28" i="1"/>
  <c r="AJ28" i="1" s="1"/>
  <c r="AI27" i="1"/>
  <c r="AJ27" i="1" s="1"/>
  <c r="AH25" i="1"/>
  <c r="AH38" i="1" s="1"/>
  <c r="AI24" i="1"/>
  <c r="AJ24" i="1" s="1"/>
  <c r="AJ25" i="1" s="1"/>
  <c r="AJ17" i="1"/>
  <c r="S17" i="1"/>
  <c r="T17" i="1" s="1"/>
  <c r="S16" i="1"/>
  <c r="T16" i="1" s="1"/>
  <c r="AJ15" i="1"/>
  <c r="S15" i="1"/>
  <c r="T15" i="1" s="1"/>
  <c r="AJ14" i="1"/>
  <c r="T13" i="1"/>
  <c r="AJ12" i="1"/>
  <c r="AJ11" i="1"/>
  <c r="T11" i="1"/>
  <c r="T10" i="1"/>
  <c r="AJ9" i="1"/>
  <c r="AJ8" i="1"/>
  <c r="T8" i="1"/>
  <c r="AJ5" i="1"/>
  <c r="T5" i="1"/>
  <c r="AI36" i="1" l="1"/>
  <c r="T19" i="1"/>
  <c r="AJ29" i="1"/>
  <c r="AJ36" i="1" s="1"/>
  <c r="AJ38" i="1" s="1"/>
  <c r="T20" i="1"/>
  <c r="AI25" i="1"/>
  <c r="AI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DEO</author>
  </authors>
  <commentList>
    <comment ref="AJ12" authorId="0" shapeId="0" xr:uid="{B55768A2-2A80-E241-ADE1-64EDBF7BEAA1}">
      <text>
        <r>
          <rPr>
            <b/>
            <sz val="9"/>
            <color indexed="81"/>
            <rFont val="Tahoma"/>
            <family val="2"/>
          </rPr>
          <t>AppFolio</t>
        </r>
      </text>
    </comment>
    <comment ref="S16" authorId="0" shapeId="0" xr:uid="{A4069C04-469C-1546-B5FE-34BFD9645AD9}">
      <text>
        <r>
          <rPr>
            <b/>
            <sz val="9"/>
            <color rgb="FF000000"/>
            <rFont val="Tahoma"/>
            <family val="2"/>
          </rPr>
          <t>Wash County + Town of Hancock.</t>
        </r>
      </text>
    </comment>
    <comment ref="AJ16" authorId="0" shapeId="0" xr:uid="{92CE6681-24EB-1F49-9A51-27A76BAFEE1F}">
      <text>
        <r>
          <rPr>
            <b/>
            <sz val="9"/>
            <color indexed="81"/>
            <rFont val="Tahoma"/>
            <family val="2"/>
          </rPr>
          <t>Allegany County - Nothing for Town of Cumberland</t>
        </r>
      </text>
    </comment>
    <comment ref="S17" authorId="0" shapeId="0" xr:uid="{B300B706-3549-224C-9F18-8CD5ECCF7915}">
      <text>
        <r>
          <rPr>
            <b/>
            <sz val="9"/>
            <color rgb="FF000000"/>
            <rFont val="Tahoma"/>
            <family val="2"/>
          </rPr>
          <t>Wash County + Town of Hancock</t>
        </r>
      </text>
    </comment>
    <comment ref="AJ17" authorId="0" shapeId="0" xr:uid="{2BBF4907-D6D7-2343-AE6A-F4B7568338DB}">
      <text>
        <r>
          <rPr>
            <b/>
            <sz val="9"/>
            <color indexed="81"/>
            <rFont val="Tahoma"/>
            <family val="2"/>
          </rPr>
          <t>Allegany County - Nothing for Town of Cumberland</t>
        </r>
      </text>
    </comment>
  </commentList>
</comments>
</file>

<file path=xl/sharedStrings.xml><?xml version="1.0" encoding="utf-8"?>
<sst xmlns="http://schemas.openxmlformats.org/spreadsheetml/2006/main" count="39" uniqueCount="39">
  <si>
    <t>Tradewinds Properties, LLC</t>
  </si>
  <si>
    <t>Myers MHP - Park Only</t>
  </si>
  <si>
    <t>ACTUALS - 2025</t>
  </si>
  <si>
    <t>TOTAL</t>
  </si>
  <si>
    <t>TW</t>
  </si>
  <si>
    <t>Rental Income</t>
  </si>
  <si>
    <t>Expenses</t>
  </si>
  <si>
    <t xml:space="preserve">   Repairs / Maintenance - Park Only</t>
  </si>
  <si>
    <t xml:space="preserve">   Landscaping</t>
  </si>
  <si>
    <t xml:space="preserve">   Snow Removal</t>
  </si>
  <si>
    <t xml:space="preserve">   Utilities</t>
  </si>
  <si>
    <t xml:space="preserve">   Admin</t>
  </si>
  <si>
    <t xml:space="preserve">   Insurance Expense</t>
  </si>
  <si>
    <t xml:space="preserve">   Licenses and Permits</t>
  </si>
  <si>
    <t xml:space="preserve">   Management Fees</t>
  </si>
  <si>
    <t xml:space="preserve">   Taxes - Property</t>
  </si>
  <si>
    <t xml:space="preserve">   Taxes - MHP</t>
  </si>
  <si>
    <t>Total Expenses</t>
  </si>
  <si>
    <t>Net Operating Income</t>
  </si>
  <si>
    <t>Capr Rate</t>
  </si>
  <si>
    <t xml:space="preserve">Park Valuation </t>
  </si>
  <si>
    <t>Home Value</t>
  </si>
  <si>
    <t>Total Price</t>
  </si>
  <si>
    <t>Value of POH 218</t>
  </si>
  <si>
    <t>Value of POH 220</t>
  </si>
  <si>
    <t>Value of POH A</t>
  </si>
  <si>
    <t>Value of POH 222</t>
  </si>
  <si>
    <t>Value of POH C</t>
  </si>
  <si>
    <t>Value of POH 224</t>
  </si>
  <si>
    <t>Value of POH G</t>
  </si>
  <si>
    <t>Value of POH 224B</t>
  </si>
  <si>
    <t>Value of POH N</t>
  </si>
  <si>
    <t>Value of POH W</t>
  </si>
  <si>
    <t>RTO Lot F - Sum of remaining principal Payments</t>
  </si>
  <si>
    <t>RTO Lot L - Sum of remaining principal Payments</t>
  </si>
  <si>
    <t>RTO Lot X - Sum of remaining principal Payments</t>
  </si>
  <si>
    <t>RTO Lot Y - Sum of remaining principal Payments</t>
  </si>
  <si>
    <t>Indicative Valuation</t>
  </si>
  <si>
    <t>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</si>
</sst>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#,##0.00_);\(#,##0.00\);_*&quot;-&quot;_)"/>
    <numFmt numFmtId="165" formatCode="&quot;$&quot;#,##0.00_);\(&quot;$&quot;#,##0.00\);_*&quot;-&quot;_)"/>
    <numFmt numFmtId="166" formatCode="0.0%"/>
    <numFmt numFmtId="167" formatCode="&quot;$&quot;#,##0,&quot;k&quot;"/>
    <numFmt numFmtId="168" formatCode="&quot;$&quot;#,##0_);\(&quot;$&quot;#,##0\);_*&quot;-&quot;_)"/>
  </numFmts>
  <fonts count="18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color rgb="FF0000FF"/>
      <name val="Arial"/>
      <family val="2"/>
    </font>
    <font>
      <b/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9"/>
      <color rgb="FF00CC66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C00000"/>
      <name val="Arial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165" fontId="11" fillId="0" borderId="0" xfId="0" applyNumberFormat="1" applyFont="1" applyAlignment="1">
      <alignment wrapText="1"/>
    </xf>
    <xf numFmtId="165" fontId="9" fillId="0" borderId="0" xfId="0" applyNumberFormat="1" applyFont="1"/>
    <xf numFmtId="165" fontId="12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10" fontId="13" fillId="0" borderId="2" xfId="1" applyNumberFormat="1" applyFont="1" applyBorder="1" applyAlignment="1">
      <alignment horizontal="center"/>
    </xf>
    <xf numFmtId="0" fontId="15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7" fontId="9" fillId="0" borderId="0" xfId="0" applyNumberFormat="1" applyFont="1"/>
    <xf numFmtId="164" fontId="11" fillId="0" borderId="4" xfId="0" applyNumberFormat="1" applyFont="1" applyBorder="1" applyAlignment="1">
      <alignment horizontal="right" wrapText="1"/>
    </xf>
    <xf numFmtId="9" fontId="9" fillId="0" borderId="0" xfId="1" applyFont="1"/>
    <xf numFmtId="166" fontId="9" fillId="0" borderId="0" xfId="1" applyNumberFormat="1" applyFont="1"/>
    <xf numFmtId="0" fontId="10" fillId="0" borderId="0" xfId="0" applyFont="1"/>
    <xf numFmtId="166" fontId="12" fillId="0" borderId="1" xfId="1" applyNumberFormat="1" applyFont="1" applyBorder="1" applyAlignment="1">
      <alignment horizontal="center"/>
    </xf>
    <xf numFmtId="166" fontId="10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left" indent="1"/>
    </xf>
    <xf numFmtId="167" fontId="11" fillId="0" borderId="0" xfId="0" applyNumberFormat="1" applyFont="1" applyAlignment="1">
      <alignment horizontal="center" wrapText="1"/>
    </xf>
    <xf numFmtId="165" fontId="13" fillId="0" borderId="0" xfId="0" applyNumberFormat="1" applyFont="1" applyAlignment="1">
      <alignment wrapText="1"/>
    </xf>
    <xf numFmtId="165" fontId="14" fillId="0" borderId="0" xfId="0" applyNumberFormat="1" applyFont="1" applyAlignment="1">
      <alignment wrapText="1"/>
    </xf>
    <xf numFmtId="168" fontId="11" fillId="0" borderId="3" xfId="0" applyNumberFormat="1" applyFont="1" applyBorder="1" applyAlignment="1">
      <alignment wrapText="1"/>
    </xf>
    <xf numFmtId="164" fontId="13" fillId="2" borderId="0" xfId="0" applyNumberFormat="1" applyFont="1" applyFill="1" applyAlignment="1">
      <alignment wrapText="1"/>
    </xf>
    <xf numFmtId="164" fontId="14" fillId="2" borderId="0" xfId="0" applyNumberFormat="1" applyFont="1" applyFill="1" applyAlignment="1">
      <alignment wrapText="1"/>
    </xf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167" fontId="11" fillId="3" borderId="3" xfId="0" applyNumberFormat="1" applyFont="1" applyFill="1" applyBorder="1" applyAlignment="1">
      <alignment horizontal="center" wrapText="1"/>
    </xf>
    <xf numFmtId="166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3046-853B-D943-B5A3-11E1130892AF}">
  <dimension ref="B1:AL176"/>
  <sheetViews>
    <sheetView tabSelected="1" zoomScale="230" zoomScaleNormal="100" workbookViewId="0">
      <pane xSplit="2" ySplit="2" topLeftCell="P12" activePane="bottomRight" state="frozen"/>
      <selection pane="topRight" activeCell="C1" sqref="C1"/>
      <selection pane="bottomLeft" activeCell="A5" sqref="A5"/>
      <selection pane="bottomRight" activeCell="AL20" sqref="AL20"/>
    </sheetView>
  </sheetViews>
  <sheetFormatPr baseColWidth="10" defaultColWidth="9.1640625" defaultRowHeight="14" outlineLevelCol="2" x14ac:dyDescent="0.15"/>
  <cols>
    <col min="1" max="1" width="0.83203125" style="1" customWidth="1"/>
    <col min="2" max="2" width="28.6640625" style="1" customWidth="1"/>
    <col min="3" max="3" width="1.6640625" style="1" customWidth="1"/>
    <col min="4" max="7" width="9.1640625" style="1" hidden="1" customWidth="1" outlineLevel="1"/>
    <col min="8" max="8" width="9.1640625" style="1" customWidth="1" collapsed="1"/>
    <col min="9" max="19" width="9.1640625" style="1" customWidth="1"/>
    <col min="20" max="20" width="9.83203125" style="1" bestFit="1" customWidth="1"/>
    <col min="21" max="24" width="0" style="1" hidden="1" customWidth="1" outlineLevel="2"/>
    <col min="25" max="27" width="0" style="1" hidden="1" customWidth="1" outlineLevel="1"/>
    <col min="28" max="30" width="9.1640625" style="1" hidden="1" customWidth="1" outlineLevel="1"/>
    <col min="31" max="31" width="0" style="1" hidden="1" customWidth="1" outlineLevel="1"/>
    <col min="32" max="35" width="9.1640625" style="1" hidden="1" customWidth="1" outlineLevel="1"/>
    <col min="36" max="36" width="10" style="1" hidden="1" customWidth="1" outlineLevel="1"/>
    <col min="37" max="37" width="9.1640625" style="1" customWidth="1" collapsed="1"/>
    <col min="38" max="41" width="10.6640625" style="1" customWidth="1"/>
    <col min="42" max="16384" width="9.1640625" style="1"/>
  </cols>
  <sheetData>
    <row r="1" spans="2:37" ht="15" customHeight="1" x14ac:dyDescent="0.2">
      <c r="B1" s="2" t="s">
        <v>0</v>
      </c>
      <c r="C1" s="3"/>
    </row>
    <row r="2" spans="2:37" s="4" customFormat="1" x14ac:dyDescent="0.15">
      <c r="B2" s="1" t="s">
        <v>1</v>
      </c>
      <c r="C2" s="1"/>
    </row>
    <row r="3" spans="2:37" x14ac:dyDescent="0.15">
      <c r="B3" s="5" t="s">
        <v>2</v>
      </c>
      <c r="R3" s="6"/>
      <c r="S3" s="7"/>
      <c r="T3" s="1" t="s">
        <v>3</v>
      </c>
      <c r="AJ3" s="8" t="s">
        <v>4</v>
      </c>
    </row>
    <row r="4" spans="2:37" s="9" customFormat="1" ht="11" x14ac:dyDescent="0.15"/>
    <row r="5" spans="2:37" s="9" customFormat="1" ht="11" x14ac:dyDescent="0.15">
      <c r="B5" s="10" t="s">
        <v>5</v>
      </c>
      <c r="H5" s="11">
        <v>2400</v>
      </c>
      <c r="I5" s="11">
        <v>2925</v>
      </c>
      <c r="J5" s="11">
        <v>5567</v>
      </c>
      <c r="K5" s="11">
        <v>2800</v>
      </c>
      <c r="L5" s="11">
        <v>2350</v>
      </c>
      <c r="M5" s="11">
        <v>3925</v>
      </c>
      <c r="N5" s="11">
        <v>4167</v>
      </c>
      <c r="O5" s="11">
        <v>3467</v>
      </c>
      <c r="P5" s="11">
        <v>4300</v>
      </c>
      <c r="Q5" s="11">
        <v>4016.84</v>
      </c>
      <c r="R5" s="11">
        <v>4400</v>
      </c>
      <c r="S5" s="11">
        <v>2375</v>
      </c>
      <c r="T5" s="12">
        <f>SUM(H5:S5)</f>
        <v>42692.84</v>
      </c>
      <c r="AJ5" s="13">
        <f>14575*12</f>
        <v>174900</v>
      </c>
    </row>
    <row r="6" spans="2:37" s="9" customFormat="1" ht="11" x14ac:dyDescent="0.15">
      <c r="B6" s="10"/>
    </row>
    <row r="7" spans="2:37" s="9" customFormat="1" ht="11" x14ac:dyDescent="0.15">
      <c r="B7" s="10" t="s">
        <v>6</v>
      </c>
    </row>
    <row r="8" spans="2:37" s="9" customFormat="1" ht="11" x14ac:dyDescent="0.15">
      <c r="B8" s="10" t="s">
        <v>7</v>
      </c>
      <c r="Q8" s="9">
        <v>400</v>
      </c>
      <c r="R8" s="14">
        <v>174.54</v>
      </c>
      <c r="S8" s="15"/>
      <c r="T8" s="12">
        <f>SUM(H8:S8)</f>
        <v>574.54</v>
      </c>
      <c r="AJ8" s="14">
        <f>3000-SUM(AJ9:AJ10)</f>
        <v>1940</v>
      </c>
    </row>
    <row r="9" spans="2:37" s="9" customFormat="1" ht="11" x14ac:dyDescent="0.15">
      <c r="B9" s="10" t="s">
        <v>8</v>
      </c>
      <c r="R9" s="14"/>
      <c r="S9" s="14">
        <v>0</v>
      </c>
      <c r="AJ9" s="14">
        <f>60*6</f>
        <v>360</v>
      </c>
    </row>
    <row r="10" spans="2:37" s="9" customFormat="1" ht="11" x14ac:dyDescent="0.15">
      <c r="B10" s="10" t="s">
        <v>9</v>
      </c>
      <c r="R10" s="14"/>
      <c r="S10" s="14">
        <v>350</v>
      </c>
      <c r="T10" s="12">
        <f>SUM(H10:S10)</f>
        <v>350</v>
      </c>
      <c r="AJ10" s="14">
        <v>700</v>
      </c>
    </row>
    <row r="11" spans="2:37" s="9" customFormat="1" ht="11" x14ac:dyDescent="0.15">
      <c r="B11" s="10" t="s">
        <v>10</v>
      </c>
      <c r="H11" s="15">
        <v>1267.93</v>
      </c>
      <c r="I11" s="15">
        <v>0</v>
      </c>
      <c r="J11" s="15">
        <v>0</v>
      </c>
      <c r="K11" s="15">
        <v>0</v>
      </c>
      <c r="L11" s="15">
        <v>1778.87</v>
      </c>
      <c r="M11" s="15">
        <v>0</v>
      </c>
      <c r="N11" s="15">
        <v>0</v>
      </c>
      <c r="O11" s="15">
        <v>1302.04</v>
      </c>
      <c r="P11" s="15">
        <v>0</v>
      </c>
      <c r="Q11" s="15">
        <v>1377</v>
      </c>
      <c r="R11" s="15">
        <v>462</v>
      </c>
      <c r="S11" s="15">
        <v>0</v>
      </c>
      <c r="T11" s="12">
        <f>SUM(H11:S11)</f>
        <v>6187.84</v>
      </c>
      <c r="AJ11" s="15" t="e">
        <f>SUM(#REF!)</f>
        <v>#REF!</v>
      </c>
    </row>
    <row r="12" spans="2:37" s="9" customFormat="1" ht="11" x14ac:dyDescent="0.15">
      <c r="B12" s="10" t="s">
        <v>11</v>
      </c>
      <c r="R12" s="14"/>
      <c r="S12" s="14">
        <v>0</v>
      </c>
      <c r="AJ12" s="14">
        <f>302.82*17%*12</f>
        <v>617.75280000000009</v>
      </c>
    </row>
    <row r="13" spans="2:37" s="9" customFormat="1" ht="11" x14ac:dyDescent="0.15">
      <c r="B13" s="10" t="s">
        <v>12</v>
      </c>
      <c r="R13" s="14"/>
      <c r="S13" s="14">
        <v>150</v>
      </c>
      <c r="T13" s="12">
        <f>SUM(H13:S13)</f>
        <v>150</v>
      </c>
      <c r="AJ13" s="14">
        <v>300</v>
      </c>
    </row>
    <row r="14" spans="2:37" s="9" customFormat="1" ht="11" x14ac:dyDescent="0.15">
      <c r="B14" s="10" t="s">
        <v>13</v>
      </c>
      <c r="R14" s="15"/>
      <c r="S14" s="15"/>
      <c r="AJ14" s="15" t="e">
        <f>SUM(#REF!)</f>
        <v>#REF!</v>
      </c>
    </row>
    <row r="15" spans="2:37" s="9" customFormat="1" ht="11" x14ac:dyDescent="0.15">
      <c r="B15" s="10" t="s">
        <v>14</v>
      </c>
      <c r="Q15" s="16">
        <v>0.03</v>
      </c>
      <c r="R15" s="14"/>
      <c r="S15" s="14">
        <f>Q15*3110*12</f>
        <v>1119.5999999999999</v>
      </c>
      <c r="T15" s="12">
        <f>SUM(H15:S15)</f>
        <v>1119.6299999999999</v>
      </c>
      <c r="U15" s="17"/>
      <c r="AH15" s="16">
        <v>0.03</v>
      </c>
      <c r="AJ15" s="14">
        <f>AH15*12183*12</f>
        <v>4385.88</v>
      </c>
      <c r="AK15" s="17"/>
    </row>
    <row r="16" spans="2:37" s="9" customFormat="1" ht="11" x14ac:dyDescent="0.15">
      <c r="B16" s="10" t="s">
        <v>15</v>
      </c>
      <c r="R16" s="14"/>
      <c r="S16" s="14">
        <f>1076.95+612.04</f>
        <v>1688.99</v>
      </c>
      <c r="T16" s="12">
        <f>SUM(H16:S16)</f>
        <v>1688.99</v>
      </c>
      <c r="AJ16" s="14">
        <v>8751.92</v>
      </c>
    </row>
    <row r="17" spans="2:38" s="9" customFormat="1" ht="11" x14ac:dyDescent="0.15">
      <c r="B17" s="10" t="s">
        <v>16</v>
      </c>
      <c r="R17" s="14"/>
      <c r="S17" s="14">
        <f>(6*20)*12+(6*16)*12</f>
        <v>2592</v>
      </c>
      <c r="T17" s="12">
        <f>SUM(H17:S17)</f>
        <v>2592</v>
      </c>
      <c r="AJ17" s="14">
        <f>11554*15%</f>
        <v>1733.1</v>
      </c>
    </row>
    <row r="18" spans="2:38" s="9" customFormat="1" ht="11" x14ac:dyDescent="0.15">
      <c r="B18" s="10"/>
    </row>
    <row r="19" spans="2:38" s="9" customFormat="1" ht="11" x14ac:dyDescent="0.15">
      <c r="B19" s="10" t="s">
        <v>17</v>
      </c>
      <c r="R19" s="18"/>
      <c r="S19" s="19"/>
      <c r="T19" s="12">
        <f>SUM(T6:T17)</f>
        <v>12663</v>
      </c>
      <c r="AJ19" s="19"/>
      <c r="AK19" s="22">
        <f>T19/T5</f>
        <v>0.29660711257438016</v>
      </c>
      <c r="AL19" s="9" t="s">
        <v>38</v>
      </c>
    </row>
    <row r="20" spans="2:38" s="9" customFormat="1" ht="12" thickBot="1" x14ac:dyDescent="0.2">
      <c r="B20" s="10" t="s">
        <v>18</v>
      </c>
      <c r="R20" s="18"/>
      <c r="S20" s="21"/>
      <c r="T20" s="20">
        <f>T5-T19</f>
        <v>30029.839999999997</v>
      </c>
      <c r="AJ20" s="21"/>
      <c r="AK20" s="20"/>
      <c r="AL20" s="20"/>
    </row>
    <row r="21" spans="2:38" s="9" customFormat="1" ht="12" thickTop="1" x14ac:dyDescent="0.15">
      <c r="AL21" s="20"/>
    </row>
    <row r="22" spans="2:38" s="9" customFormat="1" ht="12.5" customHeight="1" x14ac:dyDescent="0.15">
      <c r="AL22" s="23"/>
    </row>
    <row r="23" spans="2:38" s="9" customFormat="1" ht="11" x14ac:dyDescent="0.15">
      <c r="S23" s="24" t="s">
        <v>20</v>
      </c>
      <c r="T23" s="20">
        <f>T25-T24</f>
        <v>305000</v>
      </c>
      <c r="AK23" s="37">
        <f>T20/T23</f>
        <v>9.8458491803278675E-2</v>
      </c>
      <c r="AL23" s="22" t="s">
        <v>19</v>
      </c>
    </row>
    <row r="24" spans="2:38" s="9" customFormat="1" ht="12.5" customHeight="1" x14ac:dyDescent="0.15">
      <c r="H24" s="24"/>
      <c r="P24" s="25"/>
      <c r="Q24" s="26"/>
      <c r="R24" s="26"/>
      <c r="S24" s="26" t="s">
        <v>21</v>
      </c>
      <c r="T24" s="20">
        <f>SUM(T26:T31)</f>
        <v>105000</v>
      </c>
      <c r="AH24" s="25">
        <v>0.06</v>
      </c>
      <c r="AI24" s="26">
        <f>AH24+1%</f>
        <v>6.9999999999999993E-2</v>
      </c>
      <c r="AJ24" s="26">
        <f>AI24+1%</f>
        <v>7.9999999999999988E-2</v>
      </c>
    </row>
    <row r="25" spans="2:38" s="9" customFormat="1" ht="12.5" customHeight="1" x14ac:dyDescent="0.15">
      <c r="H25" s="27"/>
      <c r="P25" s="28"/>
      <c r="Q25" s="28"/>
      <c r="R25" s="28"/>
      <c r="S25" s="28" t="s">
        <v>22</v>
      </c>
      <c r="T25" s="20">
        <v>410000</v>
      </c>
      <c r="AH25" s="28">
        <f>$AJ$20/AH24</f>
        <v>0</v>
      </c>
      <c r="AI25" s="28">
        <f>$AJ$20/AI24</f>
        <v>0</v>
      </c>
      <c r="AJ25" s="28">
        <f>$AJ$20/AJ24</f>
        <v>0</v>
      </c>
    </row>
    <row r="26" spans="2:38" s="9" customFormat="1" ht="12.5" customHeight="1" x14ac:dyDescent="0.15">
      <c r="H26" s="24"/>
      <c r="P26" s="28"/>
      <c r="Q26" s="28"/>
      <c r="R26" s="28"/>
      <c r="S26" s="9" t="s">
        <v>23</v>
      </c>
      <c r="T26" s="20">
        <v>25000</v>
      </c>
      <c r="AH26" s="28"/>
      <c r="AI26" s="28"/>
      <c r="AJ26" s="28"/>
    </row>
    <row r="27" spans="2:38" s="9" customFormat="1" ht="12.5" customHeight="1" x14ac:dyDescent="0.15">
      <c r="P27" s="29"/>
      <c r="Q27" s="30"/>
      <c r="R27" s="30"/>
      <c r="S27" s="9" t="s">
        <v>24</v>
      </c>
      <c r="T27" s="20">
        <v>15000</v>
      </c>
      <c r="Y27" s="9" t="s">
        <v>25</v>
      </c>
      <c r="AH27" s="29">
        <v>75000</v>
      </c>
      <c r="AI27" s="30">
        <f t="shared" ref="AI27:AJ35" si="0">AH27</f>
        <v>75000</v>
      </c>
      <c r="AJ27" s="30">
        <f t="shared" si="0"/>
        <v>75000</v>
      </c>
    </row>
    <row r="28" spans="2:38" s="9" customFormat="1" ht="12.5" customHeight="1" x14ac:dyDescent="0.15">
      <c r="P28" s="14"/>
      <c r="Q28" s="15"/>
      <c r="R28" s="15"/>
      <c r="S28" s="9" t="s">
        <v>26</v>
      </c>
      <c r="T28" s="20">
        <v>15000</v>
      </c>
      <c r="Y28" s="9" t="s">
        <v>27</v>
      </c>
      <c r="AH28" s="14">
        <v>35000</v>
      </c>
      <c r="AI28" s="15">
        <f t="shared" si="0"/>
        <v>35000</v>
      </c>
      <c r="AJ28" s="15">
        <f t="shared" si="0"/>
        <v>35000</v>
      </c>
    </row>
    <row r="29" spans="2:38" s="9" customFormat="1" ht="12.5" customHeight="1" x14ac:dyDescent="0.15">
      <c r="P29" s="14"/>
      <c r="Q29" s="15"/>
      <c r="R29" s="15"/>
      <c r="S29" s="9" t="s">
        <v>28</v>
      </c>
      <c r="T29" s="20">
        <v>25000</v>
      </c>
      <c r="Y29" s="9" t="s">
        <v>29</v>
      </c>
      <c r="AH29" s="14">
        <v>35000</v>
      </c>
      <c r="AI29" s="15">
        <f t="shared" si="0"/>
        <v>35000</v>
      </c>
      <c r="AJ29" s="15">
        <f t="shared" si="0"/>
        <v>35000</v>
      </c>
    </row>
    <row r="30" spans="2:38" s="9" customFormat="1" ht="12.5" customHeight="1" x14ac:dyDescent="0.15">
      <c r="P30" s="14"/>
      <c r="Q30" s="15"/>
      <c r="R30" s="15"/>
      <c r="S30" s="9" t="s">
        <v>30</v>
      </c>
      <c r="T30" s="20">
        <v>25000</v>
      </c>
      <c r="Y30" s="9" t="s">
        <v>31</v>
      </c>
      <c r="AH30" s="14">
        <v>30000</v>
      </c>
      <c r="AI30" s="15">
        <f t="shared" si="0"/>
        <v>30000</v>
      </c>
      <c r="AJ30" s="15">
        <f t="shared" si="0"/>
        <v>30000</v>
      </c>
    </row>
    <row r="31" spans="2:38" s="9" customFormat="1" ht="12.5" customHeight="1" x14ac:dyDescent="0.15">
      <c r="P31" s="14"/>
      <c r="Q31" s="15"/>
      <c r="R31" s="15"/>
      <c r="S31" s="15"/>
      <c r="Y31" s="9" t="s">
        <v>32</v>
      </c>
      <c r="AH31" s="14">
        <v>55000</v>
      </c>
      <c r="AI31" s="15">
        <f t="shared" si="0"/>
        <v>55000</v>
      </c>
      <c r="AJ31" s="15">
        <f t="shared" si="0"/>
        <v>55000</v>
      </c>
    </row>
    <row r="32" spans="2:38" s="9" customFormat="1" ht="12.5" customHeight="1" x14ac:dyDescent="0.15">
      <c r="P32" s="31"/>
      <c r="Q32" s="31"/>
      <c r="R32" s="31"/>
      <c r="S32" s="31"/>
      <c r="Y32" s="9" t="s">
        <v>33</v>
      </c>
      <c r="AH32" s="32">
        <v>13800</v>
      </c>
      <c r="AI32" s="33">
        <f t="shared" si="0"/>
        <v>13800</v>
      </c>
      <c r="AJ32" s="33">
        <f t="shared" si="0"/>
        <v>13800</v>
      </c>
    </row>
    <row r="33" spans="25:36" s="9" customFormat="1" ht="12.5" customHeight="1" x14ac:dyDescent="0.15">
      <c r="Y33" s="9" t="s">
        <v>34</v>
      </c>
      <c r="AH33" s="14">
        <v>9062.7000000000007</v>
      </c>
      <c r="AI33" s="15">
        <f t="shared" si="0"/>
        <v>9062.7000000000007</v>
      </c>
      <c r="AJ33" s="15">
        <f t="shared" si="0"/>
        <v>9062.7000000000007</v>
      </c>
    </row>
    <row r="34" spans="25:36" s="9" customFormat="1" ht="12.5" customHeight="1" x14ac:dyDescent="0.15">
      <c r="Y34" s="9" t="s">
        <v>35</v>
      </c>
      <c r="AH34" s="32">
        <v>20000</v>
      </c>
      <c r="AI34" s="33">
        <f t="shared" si="0"/>
        <v>20000</v>
      </c>
      <c r="AJ34" s="33">
        <f t="shared" si="0"/>
        <v>20000</v>
      </c>
    </row>
    <row r="35" spans="25:36" s="9" customFormat="1" ht="12.5" customHeight="1" x14ac:dyDescent="0.15">
      <c r="Y35" s="9" t="s">
        <v>36</v>
      </c>
      <c r="AH35" s="14">
        <v>21345.200000000001</v>
      </c>
      <c r="AI35" s="15">
        <f t="shared" si="0"/>
        <v>21345.200000000001</v>
      </c>
      <c r="AJ35" s="15">
        <f t="shared" si="0"/>
        <v>21345.200000000001</v>
      </c>
    </row>
    <row r="36" spans="25:36" s="9" customFormat="1" ht="12.5" customHeight="1" x14ac:dyDescent="0.15">
      <c r="AH36" s="31">
        <f>SUM(AH27:AH35)</f>
        <v>294207.90000000002</v>
      </c>
      <c r="AI36" s="31">
        <f>SUM(AI27:AI35)</f>
        <v>294207.90000000002</v>
      </c>
      <c r="AJ36" s="31">
        <f>SUM(AJ27:AJ35)</f>
        <v>294207.90000000002</v>
      </c>
    </row>
    <row r="37" spans="25:36" s="9" customFormat="1" ht="12.5" customHeight="1" x14ac:dyDescent="0.15"/>
    <row r="38" spans="25:36" s="9" customFormat="1" ht="12.5" customHeight="1" x14ac:dyDescent="0.15">
      <c r="Y38" s="34" t="s">
        <v>37</v>
      </c>
      <c r="Z38" s="34"/>
      <c r="AA38" s="34"/>
      <c r="AB38" s="35"/>
      <c r="AC38" s="35"/>
      <c r="AD38" s="35"/>
      <c r="AE38" s="35"/>
      <c r="AF38" s="35"/>
      <c r="AG38" s="35"/>
      <c r="AH38" s="36">
        <f>AH25+AH36</f>
        <v>294207.90000000002</v>
      </c>
      <c r="AI38" s="36">
        <f>AI25+AI36</f>
        <v>294207.90000000002</v>
      </c>
      <c r="AJ38" s="36">
        <f>AJ25+AJ36</f>
        <v>294207.90000000002</v>
      </c>
    </row>
    <row r="39" spans="25:36" s="9" customFormat="1" ht="12.5" customHeight="1" x14ac:dyDescent="0.15"/>
    <row r="40" spans="25:36" s="9" customFormat="1" ht="12.5" customHeight="1" x14ac:dyDescent="0.15"/>
    <row r="41" spans="25:36" s="9" customFormat="1" ht="12.5" customHeight="1" x14ac:dyDescent="0.15"/>
    <row r="42" spans="25:36" s="9" customFormat="1" ht="12.5" customHeight="1" x14ac:dyDescent="0.15"/>
    <row r="43" spans="25:36" s="9" customFormat="1" ht="12.5" customHeight="1" x14ac:dyDescent="0.15"/>
    <row r="44" spans="25:36" s="9" customFormat="1" ht="12.5" customHeight="1" x14ac:dyDescent="0.15"/>
    <row r="45" spans="25:36" s="9" customFormat="1" ht="12.5" customHeight="1" x14ac:dyDescent="0.15"/>
    <row r="46" spans="25:36" s="9" customFormat="1" ht="12.5" customHeight="1" x14ac:dyDescent="0.15"/>
    <row r="47" spans="25:36" s="9" customFormat="1" ht="12.5" customHeight="1" x14ac:dyDescent="0.15"/>
    <row r="48" spans="25:36" s="9" customFormat="1" ht="12.5" customHeight="1" x14ac:dyDescent="0.15"/>
    <row r="49" s="9" customFormat="1" ht="12.5" customHeight="1" x14ac:dyDescent="0.15"/>
    <row r="50" s="9" customFormat="1" ht="12.5" customHeight="1" x14ac:dyDescent="0.15"/>
    <row r="51" s="9" customFormat="1" ht="12.5" customHeight="1" x14ac:dyDescent="0.15"/>
    <row r="52" s="9" customFormat="1" ht="12.5" customHeight="1" x14ac:dyDescent="0.15"/>
    <row r="53" s="9" customFormat="1" ht="11" x14ac:dyDescent="0.15"/>
    <row r="54" s="9" customFormat="1" ht="11" x14ac:dyDescent="0.15"/>
    <row r="55" s="9" customFormat="1" ht="11" x14ac:dyDescent="0.15"/>
    <row r="56" s="9" customFormat="1" ht="11" x14ac:dyDescent="0.15"/>
    <row r="57" s="9" customFormat="1" ht="11" x14ac:dyDescent="0.15"/>
    <row r="58" s="9" customFormat="1" ht="11" x14ac:dyDescent="0.15"/>
    <row r="59" s="9" customFormat="1" ht="11" x14ac:dyDescent="0.15"/>
    <row r="60" s="9" customFormat="1" ht="11" x14ac:dyDescent="0.15"/>
    <row r="61" s="9" customFormat="1" ht="11" x14ac:dyDescent="0.15"/>
    <row r="62" s="9" customFormat="1" ht="11" x14ac:dyDescent="0.15"/>
    <row r="63" s="9" customFormat="1" ht="11" x14ac:dyDescent="0.15"/>
    <row r="64" s="9" customFormat="1" ht="11" x14ac:dyDescent="0.15"/>
    <row r="65" s="9" customFormat="1" ht="11" x14ac:dyDescent="0.15"/>
    <row r="66" s="9" customFormat="1" ht="11" x14ac:dyDescent="0.15"/>
    <row r="67" s="9" customFormat="1" ht="11" x14ac:dyDescent="0.15"/>
    <row r="68" s="9" customFormat="1" ht="11" x14ac:dyDescent="0.15"/>
    <row r="69" s="9" customFormat="1" ht="11" x14ac:dyDescent="0.15"/>
    <row r="70" s="9" customFormat="1" ht="11" x14ac:dyDescent="0.15"/>
    <row r="71" s="9" customFormat="1" ht="11" x14ac:dyDescent="0.15"/>
    <row r="72" s="9" customFormat="1" ht="11" x14ac:dyDescent="0.15"/>
    <row r="73" s="9" customFormat="1" ht="11" x14ac:dyDescent="0.15"/>
    <row r="74" s="9" customFormat="1" ht="11" x14ac:dyDescent="0.15"/>
    <row r="75" s="9" customFormat="1" ht="11" x14ac:dyDescent="0.15"/>
    <row r="76" s="9" customFormat="1" ht="11" x14ac:dyDescent="0.15"/>
    <row r="77" s="9" customFormat="1" ht="11" x14ac:dyDescent="0.15"/>
    <row r="78" s="9" customFormat="1" ht="11" x14ac:dyDescent="0.15"/>
    <row r="79" s="9" customFormat="1" ht="11" x14ac:dyDescent="0.15"/>
    <row r="80" s="9" customFormat="1" ht="11" x14ac:dyDescent="0.15"/>
    <row r="81" s="9" customFormat="1" ht="11" x14ac:dyDescent="0.15"/>
    <row r="82" s="9" customFormat="1" ht="11" x14ac:dyDescent="0.15"/>
    <row r="83" s="9" customFormat="1" ht="11" x14ac:dyDescent="0.15"/>
    <row r="84" s="9" customFormat="1" ht="11" x14ac:dyDescent="0.15"/>
    <row r="85" s="9" customFormat="1" ht="11" x14ac:dyDescent="0.15"/>
    <row r="86" s="9" customFormat="1" ht="11" x14ac:dyDescent="0.15"/>
    <row r="87" s="9" customFormat="1" ht="11" x14ac:dyDescent="0.15"/>
    <row r="88" s="9" customFormat="1" ht="11" x14ac:dyDescent="0.15"/>
    <row r="89" s="9" customFormat="1" ht="11" x14ac:dyDescent="0.15"/>
    <row r="90" s="9" customFormat="1" ht="11" x14ac:dyDescent="0.15"/>
    <row r="91" s="9" customFormat="1" ht="11" x14ac:dyDescent="0.15"/>
    <row r="92" s="9" customFormat="1" ht="11" x14ac:dyDescent="0.15"/>
    <row r="93" s="9" customFormat="1" ht="11" x14ac:dyDescent="0.15"/>
    <row r="94" s="9" customFormat="1" ht="11" x14ac:dyDescent="0.15"/>
    <row r="95" s="9" customFormat="1" ht="11" x14ac:dyDescent="0.15"/>
    <row r="96" s="9" customFormat="1" ht="11" x14ac:dyDescent="0.15"/>
    <row r="97" s="9" customFormat="1" ht="11" x14ac:dyDescent="0.15"/>
    <row r="98" s="9" customFormat="1" ht="11" x14ac:dyDescent="0.15"/>
    <row r="99" s="9" customFormat="1" ht="11" x14ac:dyDescent="0.15"/>
    <row r="100" s="9" customFormat="1" ht="11" x14ac:dyDescent="0.15"/>
    <row r="101" s="9" customFormat="1" ht="11" x14ac:dyDescent="0.15"/>
    <row r="102" s="9" customFormat="1" ht="11" x14ac:dyDescent="0.15"/>
    <row r="103" s="9" customFormat="1" ht="11" x14ac:dyDescent="0.15"/>
    <row r="104" s="9" customFormat="1" ht="11" x14ac:dyDescent="0.15"/>
    <row r="105" s="9" customFormat="1" ht="11" x14ac:dyDescent="0.15"/>
    <row r="106" s="9" customFormat="1" ht="11" x14ac:dyDescent="0.15"/>
    <row r="107" s="9" customFormat="1" ht="11" x14ac:dyDescent="0.15"/>
    <row r="108" s="9" customFormat="1" ht="11" x14ac:dyDescent="0.15"/>
    <row r="109" s="9" customFormat="1" ht="11" x14ac:dyDescent="0.15"/>
    <row r="110" s="9" customFormat="1" ht="11" x14ac:dyDescent="0.15"/>
    <row r="111" s="9" customFormat="1" ht="11" x14ac:dyDescent="0.15"/>
    <row r="112" s="9" customFormat="1" ht="11" x14ac:dyDescent="0.15"/>
    <row r="113" s="9" customFormat="1" ht="11" x14ac:dyDescent="0.15"/>
    <row r="114" s="9" customFormat="1" ht="11" x14ac:dyDescent="0.15"/>
    <row r="115" s="9" customFormat="1" ht="11" x14ac:dyDescent="0.15"/>
    <row r="116" s="9" customFormat="1" ht="11" x14ac:dyDescent="0.15"/>
    <row r="117" s="9" customFormat="1" ht="11" x14ac:dyDescent="0.15"/>
    <row r="118" s="9" customFormat="1" ht="11" x14ac:dyDescent="0.15"/>
    <row r="119" s="9" customFormat="1" ht="11" x14ac:dyDescent="0.15"/>
    <row r="120" s="9" customFormat="1" ht="11" x14ac:dyDescent="0.15"/>
    <row r="121" s="9" customFormat="1" ht="11" x14ac:dyDescent="0.15"/>
    <row r="122" s="9" customFormat="1" ht="11" x14ac:dyDescent="0.15"/>
    <row r="123" s="9" customFormat="1" ht="11" x14ac:dyDescent="0.15"/>
    <row r="124" s="9" customFormat="1" ht="11" x14ac:dyDescent="0.15"/>
    <row r="125" s="9" customFormat="1" ht="11" x14ac:dyDescent="0.15"/>
    <row r="126" s="9" customFormat="1" ht="11" x14ac:dyDescent="0.15"/>
    <row r="127" s="9" customFormat="1" ht="11" x14ac:dyDescent="0.15"/>
    <row r="128" s="9" customFormat="1" ht="11" x14ac:dyDescent="0.15"/>
    <row r="129" s="9" customFormat="1" ht="11" x14ac:dyDescent="0.15"/>
    <row r="130" s="9" customFormat="1" ht="11" x14ac:dyDescent="0.15"/>
    <row r="131" s="9" customFormat="1" ht="11" x14ac:dyDescent="0.15"/>
    <row r="132" s="9" customFormat="1" ht="11" x14ac:dyDescent="0.15"/>
    <row r="133" s="9" customFormat="1" ht="11" x14ac:dyDescent="0.15"/>
    <row r="134" s="9" customFormat="1" ht="11" x14ac:dyDescent="0.15"/>
    <row r="135" s="9" customFormat="1" ht="11" x14ac:dyDescent="0.15"/>
    <row r="136" s="9" customFormat="1" ht="11" x14ac:dyDescent="0.15"/>
    <row r="137" s="9" customFormat="1" ht="11" x14ac:dyDescent="0.15"/>
    <row r="138" s="9" customFormat="1" ht="11" x14ac:dyDescent="0.15"/>
    <row r="139" s="9" customFormat="1" ht="11" x14ac:dyDescent="0.15"/>
    <row r="140" s="9" customFormat="1" ht="11" x14ac:dyDescent="0.15"/>
    <row r="141" s="9" customFormat="1" ht="11" x14ac:dyDescent="0.15"/>
    <row r="142" s="9" customFormat="1" ht="11" x14ac:dyDescent="0.15"/>
    <row r="143" s="9" customFormat="1" ht="11" x14ac:dyDescent="0.15"/>
    <row r="144" s="9" customFormat="1" ht="11" x14ac:dyDescent="0.15"/>
    <row r="145" s="9" customFormat="1" ht="11" x14ac:dyDescent="0.15"/>
    <row r="146" s="9" customFormat="1" ht="11" x14ac:dyDescent="0.15"/>
    <row r="147" s="9" customFormat="1" ht="11" x14ac:dyDescent="0.15"/>
    <row r="148" s="9" customFormat="1" ht="11" x14ac:dyDescent="0.15"/>
    <row r="149" s="9" customFormat="1" ht="11" x14ac:dyDescent="0.15"/>
    <row r="150" s="9" customFormat="1" ht="11" x14ac:dyDescent="0.15"/>
    <row r="151" s="9" customFormat="1" ht="11" x14ac:dyDescent="0.15"/>
    <row r="152" s="9" customFormat="1" ht="11" x14ac:dyDescent="0.15"/>
    <row r="153" s="9" customFormat="1" ht="11" x14ac:dyDescent="0.15"/>
    <row r="154" s="9" customFormat="1" ht="11" x14ac:dyDescent="0.15"/>
    <row r="155" s="9" customFormat="1" ht="11" x14ac:dyDescent="0.15"/>
    <row r="156" s="9" customFormat="1" ht="11" x14ac:dyDescent="0.15"/>
    <row r="157" s="9" customFormat="1" ht="11" x14ac:dyDescent="0.15"/>
    <row r="158" s="9" customFormat="1" ht="11" x14ac:dyDescent="0.15"/>
    <row r="159" s="9" customFormat="1" ht="11" x14ac:dyDescent="0.15"/>
    <row r="160" s="9" customFormat="1" ht="11" x14ac:dyDescent="0.15"/>
    <row r="161" spans="21:32" s="9" customFormat="1" ht="11" x14ac:dyDescent="0.15"/>
    <row r="162" spans="21:32" s="9" customFormat="1" ht="11" x14ac:dyDescent="0.15"/>
    <row r="163" spans="21:32" s="9" customFormat="1" ht="11" x14ac:dyDescent="0.15"/>
    <row r="164" spans="21:32" s="9" customFormat="1" ht="11" x14ac:dyDescent="0.15"/>
    <row r="165" spans="21:32" s="9" customFormat="1" ht="11" x14ac:dyDescent="0.15"/>
    <row r="166" spans="21:32" s="9" customFormat="1" ht="11" x14ac:dyDescent="0.15"/>
    <row r="167" spans="21:32" s="9" customFormat="1" ht="11" x14ac:dyDescent="0.15"/>
    <row r="168" spans="21:32" s="9" customFormat="1" ht="11" x14ac:dyDescent="0.15"/>
    <row r="169" spans="21:32" s="9" customFormat="1" ht="11" x14ac:dyDescent="0.15"/>
    <row r="170" spans="21:32" s="9" customFormat="1" x14ac:dyDescent="0.15"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1:32" s="9" customFormat="1" x14ac:dyDescent="0.15"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1:32" s="9" customFormat="1" x14ac:dyDescent="0.15"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1:32" s="9" customFormat="1" x14ac:dyDescent="0.15"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1:32" s="9" customFormat="1" x14ac:dyDescent="0.15"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1:32" s="9" customFormat="1" x14ac:dyDescent="0.15"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1:32" s="9" customFormat="1" x14ac:dyDescent="0.15"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</sheetData>
  <pageMargins left="0.7" right="0.7" top="0.75" bottom="0.75" header="0.3" footer="0.3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Financials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Bari</dc:creator>
  <cp:lastModifiedBy>Fabio Bari</cp:lastModifiedBy>
  <dcterms:created xsi:type="dcterms:W3CDTF">2026-03-27T18:45:08Z</dcterms:created>
  <dcterms:modified xsi:type="dcterms:W3CDTF">2026-03-27T19:02:18Z</dcterms:modified>
</cp:coreProperties>
</file>